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erpes\Desktop\"/>
    </mc:Choice>
  </mc:AlternateContent>
  <bookViews>
    <workbookView xWindow="240" yWindow="855" windowWidth="15600" windowHeight="669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 iterate="1" calcOnSave="0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G63" i="18"/>
  <c r="J63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G55" i="18"/>
  <c r="L55" i="18"/>
  <c r="F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H55" i="18" l="1"/>
  <c r="K55" i="18"/>
  <c r="L65" i="18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12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<sst xmlns="http://schemas.openxmlformats.org/spreadsheetml/2006/main" count="1375" uniqueCount="679">
  <si>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</si>
  <si>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</si>
  <si>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</si>
  <si>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</si>
  <si>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</si>
  <si>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</si>
  <si>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</si>
  <si>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</si>
  <si>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</si>
  <si>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</si>
  <si>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</si>
  <si>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</si>
  <si>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</si>
  <si>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</si>
  <si>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</si>
  <si>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</si>
  <si>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</si>
  <si>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</si>
  <si>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</si>
  <si>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</si>
  <si>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</si>
  <si>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</si>
  <si>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</si>
  <si>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</si>
  <si>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</si>
  <si>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</si>
  <si>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</si>
  <si>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</si>
  <si>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</si>
  <si>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</si>
  <si>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</si>
  <si>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</si>
  <si>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</si>
  <si>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</si>
  <si>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</si>
  <si>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</si>
  <si>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</si>
  <si>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</si>
  <si>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</si>
  <si>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</si>
  <si>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</si>
  <si>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</si>
  <si>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</si>
  <si>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</si>
  <si>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</si>
  <si>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</si>
  <si>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</si>
  <si>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</si>
  <si>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</si>
  <si>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</si>
  <si>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</si>
  <si>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</si>
  <si>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</si>
  <si>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</si>
  <si>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</si>
  <si>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</si>
  <si>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</si>
  <si>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</si>
  <si>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</si>
  <si>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</si>
  <si>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</si>
  <si>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</si>
  <si>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</si>
  <si>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</si>
  <si>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</si>
  <si>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</si>
  <si>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</si>
  <si>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</si>
  <si>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</si>
  <si>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</si>
  <si>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</si>
  <si>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</si>
  <si>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</si>
  <si>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</si>
  <si>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</si>
  <si>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</si>
  <si>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</si>
  <si>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</si>
  <si>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</si>
  <si>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</si>
  <si>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</si>
  <si>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</si>
  <si>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</si>
  <si>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</si>
  <si>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</si>
  <si>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</si>
  <si>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</si>
  <si>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</si>
  <si>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</si>
  <si>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</si>
  <si>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</si>
  <si>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</si>
  <si>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</si>
  <si>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</si>
  <si>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</si>
  <si>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</si>
  <si>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</si>
  <si>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</si>
  <si>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</si>
  <si>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</si>
  <si>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</si>
  <si>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</si>
  <si>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</si>
  <si>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</si>
  <si>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</si>
  <si>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</si>
  <si>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</si>
  <si>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</si>
  <si>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</si>
  <si>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</si>
  <si>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</si>
  <si>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</si>
  <si>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</si>
  <si>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</si>
  <si>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</si>
  <si>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</si>
  <si>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</si>
  <si>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</si>
  <si>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</si>
  <si>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</si>
  <si>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</si>
  <si>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</si>
  <si>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</si>
  <si>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</si>
  <si>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</si>
  <si>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</si>
  <si>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</si>
  <si>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</si>
  <si>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</si>
  <si>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</si>
  <si>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</si>
  <si>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</si>
  <si>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</si>
  <si>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</si>
  <si>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</si>
  <si>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</si>
  <si>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</si>
  <si>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</si>
  <si>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</si>
  <si>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</si>
  <si>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</si>
  <si>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</si>
  <si>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</si>
  <si>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</si>
  <si>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</si>
  <si>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</si>
  <si>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</si>
  <si>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</si>
  <si>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</si>
  <si>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</si>
  <si>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</si>
  <si>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</si>
  <si>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</si>
  <si>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</si>
  <si>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</si>
  <si>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</si>
  <si>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</si>
  <si>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</si>
  <si>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</si>
  <si>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</si>
  <si>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</si>
  <si>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</si>
  <si>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</si>
  <si>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</si>
  <si>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</si>
  <si>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</si>
  <si>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</si>
  <si>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</si>
  <si>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</si>
  <si>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</si>
  <si>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</si>
  <si>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</si>
  <si>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</si>
  <si>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</si>
  <si>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</si>
  <si>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</si>
  <si>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</si>
  <si>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</si>
  <si>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</si>
  <si>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</si>
  <si>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</si>
  <si>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</si>
  <si>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</si>
  <si>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</si>
  <si>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</si>
  <si>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</si>
  <si>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</si>
  <si>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</si>
  <si>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</si>
  <si>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</si>
  <si>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</si>
  <si>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</si>
  <si>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</si>
  <si>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</si>
  <si>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</si>
  <si>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</si>
  <si>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</si>
  <si>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</si>
  <si>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</si>
  <si>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</si>
  <si>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</si>
  <si>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</si>
  <si>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</si>
  <si>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</si>
  <si>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</si>
  <si>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</si>
  <si>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</si>
  <si>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</si>
  <si>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</si>
  <si>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</si>
  <si>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</si>
  <si>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</si>
  <si>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</si>
  <si>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</si>
  <si>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</si>
  <si>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</si>
  <si>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</si>
  <si>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</si>
  <si>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</si>
  <si>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</si>
  <si>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</si>
  <si>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</si>
  <si>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</si>
  <si>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</si>
  <si>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</si>
  <si>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</si>
  <si>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</si>
  <si>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</si>
  <si>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</si>
  <si>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</si>
  <si>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</si>
  <si>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</si>
  <si>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</si>
  <si>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</si>
  <si>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</si>
  <si>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</si>
  <si>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</si>
  <si>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</si>
  <si>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</si>
  <si>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</si>
  <si>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</si>
  <si>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</si>
  <si>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</si>
  <si>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</si>
  <si>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</si>
  <si>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</si>
  <si>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</si>
  <si>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</si>
  <si>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</si>
  <si>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</si>
  <si>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</si>
  <si>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</si>
  <si>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</si>
  <si>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</si>
  <si>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</si>
  <si>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</si>
  <si>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</si>
  <si>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</si>
  <si>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</si>
  <si>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</si>
  <si>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</si>
  <si>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</si>
  <si>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</si>
  <si>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</si>
  <si>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</si>
  <si>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</si>
  <si>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</si>
  <si>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</si>
  <si>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</si>
  <si>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</si>
  <si>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</si>
  <si>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</si>
  <si>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</si>
  <si>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</si>
  <si>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</si>
  <si>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</si>
  <si>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</si>
  <si>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</si>
  <si>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</si>
  <si>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</si>
  <si>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</si>
  <si>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</si>
  <si>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</si>
  <si>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</si>
  <si>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</si>
  <si>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</si>
  <si>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</si>
  <si>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</si>
  <si>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</si>
  <si>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</si>
  <si>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</si>
  <si>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</si>
  <si>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</si>
  <si>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</si>
  <si>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</si>
  <si>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</si>
  <si>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</si>
  <si>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</si>
  <si>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</si>
  <si>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</si>
  <si>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</si>
  <si>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</si>
  <si>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</si>
  <si>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</si>
  <si>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</si>
  <si>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</si>
  <si>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</si>
  <si>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</si>
  <si>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</si>
  <si>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</si>
  <si>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</si>
  <si>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</si>
  <si>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</si>
  <si>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</si>
  <si>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</si>
  <si>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</si>
  <si>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</si>
  <si>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</si>
  <si>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</si>
  <si>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</si>
  <si>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</si>
  <si>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</si>
  <si>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</si>
  <si>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</si>
  <si>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</si>
  <si>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</si>
  <si>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</si>
  <si>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</si>
  <si>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</si>
  <si>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</si>
  <si>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</si>
  <si>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</si>
  <si>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</si>
  <si>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</si>
  <si>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</si>
  <si>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</si>
  <si>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</si>
  <si>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</si>
  <si>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</si>
  <si>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</si>
  <si>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</si>
  <si>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</si>
  <si>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</si>
  <si>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</si>
  <si>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</si>
  <si>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</si>
  <si>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</si>
  <si>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</si>
  <si>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</si>
  <si>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</si>
  <si>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</si>
  <si>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</si>
  <si>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</si>
  <si>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</si>
  <si>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</si>
  <si>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</si>
  <si>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</si>
  <si>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</si>
  <si>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</si>
  <si>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</si>
  <si>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</si>
  <si>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</si>
  <si>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</si>
  <si>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</si>
  <si>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</si>
  <si>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</si>
  <si>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</si>
  <si>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</si>
  <si>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</si>
  <si>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</si>
  <si>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</si>
  <si>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</si>
  <si>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</si>
  <si>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</si>
  <si>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</si>
  <si>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</si>
  <si>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</si>
  <si>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</si>
  <si>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</si>
  <si>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</si>
  <si>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</si>
  <si>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</si>
  <si>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</si>
  <si>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</si>
  <si>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</si>
  <si>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</si>
  <si>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</si>
  <si>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</si>
  <si>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</si>
  <si>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</si>
  <si>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</si>
  <si>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</si>
  <si>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</si>
  <si>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</si>
  <si>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</si>
  <si>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</si>
  <si>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</si>
  <si>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</si>
  <si>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</si>
  <si>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</si>
  <si>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</si>
  <si>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</si>
  <si>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</si>
  <si>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</si>
  <si>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</si>
  <si>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</si>
  <si>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</si>
  <si>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</si>
  <si>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</si>
  <si>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</si>
  <si>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</si>
  <si>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</si>
  <si>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</si>
  <si>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</si>
  <si>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</si>
  <si>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</si>
  <si>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</si>
  <si>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</si>
  <si>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</si>
  <si>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</si>
  <si>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</si>
  <si>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</si>
  <si>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</si>
  <si>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</si>
  <si>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</si>
  <si>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</si>
  <si>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</si>
  <si>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</si>
  <si>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</si>
  <si>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</si>
  <si>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</si>
  <si>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</si>
  <si>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</si>
  <si>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</si>
  <si>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</si>
  <si>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</si>
  <si>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</si>
  <si>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</si>
  <si>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</si>
  <si>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</si>
  <si>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</si>
  <si>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</si>
  <si>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</si>
  <si>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</si>
  <si>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</si>
  <si>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</si>
  <si>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</si>
  <si>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</si>
  <si>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</si>
  <si>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</si>
  <si>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</si>
  <si>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</si>
  <si>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</si>
  <si>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</si>
  <si>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</si>
  <si>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</si>
  <si>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</si>
  <si>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</si>
  <si>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</si>
  <si>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</si>
  <si>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</si>
  <si>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</si>
  <si>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</si>
  <si>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</si>
  <si>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</si>
  <si>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</si>
  <si>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</si>
  <si>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</si>
  <si>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</si>
  <si>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</si>
  <si>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</si>
  <si>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</si>
  <si>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</si>
  <si>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</si>
  <si>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</si>
  <si>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</si>
  <si>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</si>
  <si>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</si>
  <si>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</si>
  <si>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</si>
  <si>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</si>
  <si>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</si>
  <si>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</si>
  <si>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</si>
  <si>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</si>
  <si>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</si>
  <si>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</si>
  <si>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</si>
  <si>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</si>
  <si>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</si>
  <si>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</si>
  <si>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</si>
  <si>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</si>
  <si>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</si>
  <si>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</si>
  <si>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</si>
  <si>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</si>
  <si>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</si>
  <si>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</si>
  <si>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</si>
  <si>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</si>
  <si>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</si>
  <si>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</si>
  <si>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</si>
  <si>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</si>
  <si>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</si>
  <si>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</si>
  <si>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</si>
  <si>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</si>
  <si>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</si>
  <si>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</si>
  <si>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</si>
  <si>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</si>
  <si>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</si>
  <si>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</si>
  <si>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</si>
  <si>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</si>
  <si>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</si>
  <si>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</si>
  <si>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</si>
  <si>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</si>
  <si>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</si>
  <si>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</si>
  <si>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</si>
  <si>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</si>
  <si>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</si>
  <si>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</si>
  <si>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</si>
  <si>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</si>
  <si>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</si>
  <si>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</si>
  <si>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</si>
  <si>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</si>
  <si>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</si>
  <si>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</si>
  <si>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</si>
  <si>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</si>
  <si>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</si>
  <si>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</si>
  <si>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</si>
  <si>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</si>
  <si>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</si>
  <si>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</si>
  <si>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</si>
  <si>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</si>
  <si>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</si>
  <si>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</si>
  <si>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</si>
  <si>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</si>
  <si>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</si>
  <si>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</si>
  <si>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</si>
  <si>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</si>
  <si>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</si>
  <si>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</si>
  <si>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</si>
  <si>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</si>
  <si>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</si>
  <si>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</si>
  <si>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</si>
  <si>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</si>
  <si>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</si>
  <si>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</si>
  <si>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</si>
  <si>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</si>
  <si>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</si>
  <si>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</si>
  <si>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</si>
  <si>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</si>
  <si>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</si>
  <si>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</si>
  <si>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</si>
  <si>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</si>
  <si>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</si>
  <si>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</si>
  <si>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</si>
  <si>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</si>
  <si>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</si>
  <si>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</si>
  <si>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</si>
  <si>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</si>
  <si>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</si>
  <si>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</si>
  <si>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</si>
  <si>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</si>
  <si>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</si>
  <si>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</si>
  <si>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</si>
  <si>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</si>
  <si>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</si>
  <si>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</si>
  <si>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</si>
  <si>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</si>
  <si>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</si>
  <si>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</si>
  <si>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</si>
  <si>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</si>
  <si>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</si>
  <si>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</si>
  <si>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</si>
  <si>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</si>
  <si>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</si>
  <si>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</si>
  <si>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</si>
  <si>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</si>
  <si>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</si>
  <si>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</si>
  <si>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</si>
  <si>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</si>
  <si>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</si>
  <si>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</si>
  <si>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</si>
  <si>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</si>
  <si>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</si>
  <si>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</si>
  <si>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</si>
  <si>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</si>
  <si>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</si>
  <si>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</si>
  <si>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</si>
  <si>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</si>
  <si>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</si>
  <si>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</si>
  <si>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</si>
  <si>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</si>
  <si>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</si>
  <si>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</si>
  <si>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</si>
  <si>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</si>
  <si>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</si>
  <si>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</si>
  <si>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</si>
  <si>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</si>
  <si>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</si>
  <si>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</si>
  <si>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</si>
  <si>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</si>
  <si>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</si>
  <si>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</si>
  <si>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</si>
  <si>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</si>
  <si>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</si>
  <si>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</si>
  <si>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</si>
  <si>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</si>
  <si>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</si>
  <si>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</si>
  <si>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</si>
  <si>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</si>
  <si>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</si>
  <si>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</si>
  <si>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</si>
  <si>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</si>
  <si>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</si>
  <si>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</si>
  <si>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</si>
  <si>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</si>
  <si>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</si>
  <si>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TaunaGas Oberursel (Taunus) GmbH</t>
  </si>
  <si>
    <t>9870088700000</t>
  </si>
  <si>
    <t>Oberursel (Taunus)</t>
  </si>
  <si>
    <t>edm.gasnetz@taunagas.de</t>
  </si>
  <si>
    <t>NCHN007008870000</t>
  </si>
  <si>
    <t>DE_GHA03</t>
  </si>
  <si>
    <t>DE_GKO03</t>
  </si>
  <si>
    <t>DE_GMK03</t>
  </si>
  <si>
    <t>DE_GBD03</t>
  </si>
  <si>
    <t>DE_GBH03</t>
  </si>
  <si>
    <t>DE_GWA03</t>
  </si>
  <si>
    <t>DE_GGA03</t>
  </si>
  <si>
    <t>DE_GBA03</t>
  </si>
  <si>
    <t>DE_GGB03</t>
  </si>
  <si>
    <t>DE_GPD03</t>
  </si>
  <si>
    <t>DE_GMF03</t>
  </si>
  <si>
    <t>Oberurseler Str. 55 - 57</t>
  </si>
  <si>
    <t>06171 509 240</t>
  </si>
  <si>
    <t>Florian Kerpes</t>
  </si>
  <si>
    <t>Frankfurt am Main/Flughafen</t>
  </si>
  <si>
    <t>BTU EVU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</si>
</sst>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657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656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659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674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61440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676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 t="s">
        <v>675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Oberursel (Taunus)</v>
      </c>
      <c r="E28" s="38"/>
      <c r="F28" s="11"/>
      <c r="G28" s="2"/>
    </row>
    <row r="29" spans="1:15">
      <c r="B29" s="15"/>
      <c r="C29" s="22" t="s">
        <v>397</v>
      </c>
      <c r="D29" s="45" t="s">
        <v>660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E53" sqref="E5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TaunaGas Oberursel (Taunus) GmbH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Oberursel (Taunus)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9870088700000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618</v>
      </c>
      <c r="D13" s="33" t="s">
        <v>619</v>
      </c>
      <c r="E13" s="15"/>
      <c r="H13" s="272" t="s">
        <v>619</v>
      </c>
      <c r="I13" s="272" t="s">
        <v>620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616</v>
      </c>
      <c r="D22" s="49" t="s">
        <v>612</v>
      </c>
      <c r="E22" s="15"/>
      <c r="H22" s="268" t="s">
        <v>612</v>
      </c>
      <c r="I22" s="268" t="s">
        <v>613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614</v>
      </c>
      <c r="E23" s="15"/>
      <c r="H23" s="268" t="s">
        <v>615</v>
      </c>
      <c r="I23" s="8" t="s">
        <v>611</v>
      </c>
      <c r="J23" s="8"/>
      <c r="K23" s="8"/>
      <c r="L23" s="269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68" t="s">
        <v>614</v>
      </c>
      <c r="I24" s="268" t="s">
        <v>621</v>
      </c>
      <c r="J24" s="8"/>
      <c r="K24" s="8"/>
      <c r="L24" s="271" t="s">
        <v>622</v>
      </c>
      <c r="M24" s="271" t="s">
        <v>624</v>
      </c>
      <c r="N24" s="271" t="s">
        <v>623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137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625</v>
      </c>
      <c r="D27" s="42" t="s">
        <v>626</v>
      </c>
      <c r="E27" s="15"/>
      <c r="H27" s="298" t="s">
        <v>626</v>
      </c>
      <c r="I27" s="270" t="s">
        <v>627</v>
      </c>
      <c r="J27" s="270" t="s">
        <v>628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629</v>
      </c>
      <c r="I28" s="271" t="s">
        <v>630</v>
      </c>
      <c r="J28" s="271" t="s">
        <v>631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632</v>
      </c>
      <c r="I29" s="271" t="s">
        <v>633</v>
      </c>
      <c r="J29" s="271" t="s">
        <v>634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635</v>
      </c>
      <c r="I32" s="271" t="s">
        <v>636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637</v>
      </c>
      <c r="I33" s="268" t="s">
        <v>632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499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5" t="s">
        <v>677</v>
      </c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  <row r="60" spans="3:4" ht="18" customHeight="1">
      <c r="C60" s="22" t="s">
        <v>601</v>
      </c>
      <c r="D60" s="45"/>
    </row>
    <row r="61" spans="3:4" ht="18" customHeight="1">
      <c r="C61" s="22" t="s">
        <v>602</v>
      </c>
      <c r="D61" s="45"/>
    </row>
    <row r="62" spans="3:4" ht="18" customHeight="1">
      <c r="C62" s="22" t="s">
        <v>603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="130" zoomScaleNormal="130" workbookViewId="0">
      <selection activeCell="E57" sqref="E57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TaunaGas Oberursel (Taunus) GmbH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Oberursel (Taunus)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9870088700000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1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4" t="str">
        <f>INDEX('SLP-Verfahren'!D48:D62,'SLP-Temp-Gebiet #01'!F10)</f>
        <v>Frankfurt am Main/Flughafen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654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678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678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BTU EVU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677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1420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143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">
        <v>140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Frankfurt am Main/Flughafen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1420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529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6 E22:F22 I22:N22 F52 F62 G24:N24 G70:N70 E32:N34 E69:N69 F25:N25 E58:N60 F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TaunaGas Oberursel (Taunus) GmbH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Oberursel (Taunus)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9870088700000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2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654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143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529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E17" sqref="E1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TaunaGas Oberursel (Taunus) GmbH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Oberursel (Taunus)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9870088700000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42278</v>
      </c>
      <c r="E8" s="130"/>
      <c r="F8" s="130"/>
      <c r="H8" s="128" t="s">
        <v>499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638</v>
      </c>
      <c r="M10" s="150" t="s">
        <v>647</v>
      </c>
      <c r="N10" s="151" t="s">
        <v>648</v>
      </c>
      <c r="O10" s="151" t="s">
        <v>649</v>
      </c>
      <c r="P10" s="152" t="s">
        <v>650</v>
      </c>
      <c r="Q10" s="146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295" t="s">
        <v>651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4</v>
      </c>
      <c r="F11" s="296" t="str">
        <f>VLOOKUP($E11,'BDEW-Standard'!$B$3:$M$158,F$9,0)</f>
        <v>D13</v>
      </c>
      <c r="H11" s="167">
        <f>ROUND(VLOOKUP($E11,'BDEW-Standard'!$B$3:$M$158,H$9,0),7)</f>
        <v>3.0469694999999999</v>
      </c>
      <c r="I11" s="167">
        <f>ROUND(VLOOKUP($E11,'BDEW-Standard'!$B$3:$M$158,I$9,0),7)</f>
        <v>-37.183314099999997</v>
      </c>
      <c r="J11" s="167">
        <f>ROUND(VLOOKUP($E11,'BDEW-Standard'!$B$3:$M$158,J$9,0),7)</f>
        <v>5.6727847000000002</v>
      </c>
      <c r="K11" s="167">
        <f>ROUND(VLOOKUP($E11,'BDEW-Standard'!$B$3:$M$158,K$9,0),7)</f>
        <v>9.6193100000000004E-2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1.0075192723557669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Oberursel (Taunus)</v>
      </c>
      <c r="D12" s="62" t="s">
        <v>248</v>
      </c>
      <c r="E12" s="165" t="s">
        <v>4</v>
      </c>
      <c r="F12" s="297" t="str">
        <f>VLOOKUP($E12,'BDEW-Standard'!$B$3:$M$94,F$9,0)</f>
        <v>D13</v>
      </c>
      <c r="H12" s="274">
        <f>ROUND(VLOOKUP($E12,'BDEW-Standard'!$B$3:$M$94,H$9,0),7)</f>
        <v>3.0469694999999999</v>
      </c>
      <c r="I12" s="274">
        <f>ROUND(VLOOKUP($E12,'BDEW-Standard'!$B$3:$M$94,I$9,0),7)</f>
        <v>-37.183314099999997</v>
      </c>
      <c r="J12" s="274">
        <f>ROUND(VLOOKUP($E12,'BDEW-Standard'!$B$3:$M$94,J$9,0),7)</f>
        <v>5.6727847000000002</v>
      </c>
      <c r="K12" s="274">
        <f>ROUND(VLOOKUP($E12,'BDEW-Standard'!$B$3:$M$94,K$9,0),7)</f>
        <v>9.6193100000000004E-2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1.0075192723557669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Oberursel (Taunus)</v>
      </c>
      <c r="D13" s="62" t="s">
        <v>248</v>
      </c>
      <c r="E13" s="165" t="s">
        <v>586</v>
      </c>
      <c r="F13" s="297" t="str">
        <f>VLOOKUP($E13,'BDEW-Standard'!$B$3:$M$94,F$9,0)</f>
        <v>D23</v>
      </c>
      <c r="H13" s="274">
        <f>ROUND(VLOOKUP($E13,'BDEW-Standard'!$B$3:$M$94,H$9,0),7)</f>
        <v>2.3877617999999998</v>
      </c>
      <c r="I13" s="274">
        <f>ROUND(VLOOKUP($E13,'BDEW-Standard'!$B$3:$M$94,I$9,0),7)</f>
        <v>-34.721360500000003</v>
      </c>
      <c r="J13" s="274">
        <f>ROUND(VLOOKUP($E13,'BDEW-Standard'!$B$3:$M$94,J$9,0),7)</f>
        <v>5.8164303999999998</v>
      </c>
      <c r="K13" s="274">
        <f>ROUND(VLOOKUP($E13,'BDEW-Standard'!$B$3:$M$94,K$9,0),7)</f>
        <v>0.12081939999999999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1.0365184142102302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6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Oberursel (Taunus)</v>
      </c>
      <c r="D14" s="62" t="s">
        <v>248</v>
      </c>
      <c r="E14" s="165" t="s">
        <v>664</v>
      </c>
      <c r="F14" s="297" t="str">
        <f>VLOOKUP($E14,'BDEW-Standard'!$B$3:$M$94,F$9,0)</f>
        <v>KO3</v>
      </c>
      <c r="H14" s="274">
        <f>ROUND(VLOOKUP($E14,'BDEW-Standard'!$B$3:$M$94,H$9,0),7)</f>
        <v>2.7172288</v>
      </c>
      <c r="I14" s="274">
        <f>ROUND(VLOOKUP($E14,'BDEW-Standard'!$B$3:$M$94,I$9,0),7)</f>
        <v>-35.141256300000002</v>
      </c>
      <c r="J14" s="274">
        <f>ROUND(VLOOKUP($E14,'BDEW-Standard'!$B$3:$M$94,J$9,0),7)</f>
        <v>7.1303394999999998</v>
      </c>
      <c r="K14" s="274">
        <f>ROUND(VLOOKUP($E14,'BDEW-Standard'!$B$3:$M$94,K$9,0),7)</f>
        <v>0.14184720000000001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1.0630299199876638</v>
      </c>
      <c r="R14" s="275">
        <f>ROUND(VLOOKUP(MID($E14,4,3),'Wochentag F(WT)'!$B$7:$J$22,R$9,0),4)</f>
        <v>1.0354000000000001</v>
      </c>
      <c r="S14" s="275">
        <f>ROUND(VLOOKUP(MID($E14,4,3),'Wochentag F(WT)'!$B$7:$J$22,S$9,0),4)</f>
        <v>1.0523</v>
      </c>
      <c r="T14" s="275">
        <f>ROUND(VLOOKUP(MID($E14,4,3),'Wochentag F(WT)'!$B$7:$J$22,T$9,0),4)</f>
        <v>1.0448999999999999</v>
      </c>
      <c r="U14" s="275">
        <f>ROUND(VLOOKUP(MID($E14,4,3),'Wochentag F(WT)'!$B$7:$J$22,U$9,0),4)</f>
        <v>1.0494000000000001</v>
      </c>
      <c r="V14" s="275">
        <f>ROUND(VLOOKUP(MID($E14,4,3),'Wochentag F(WT)'!$B$7:$J$22,V$9,0),4)</f>
        <v>0.98850000000000005</v>
      </c>
      <c r="W14" s="275">
        <f>ROUND(VLOOKUP(MID($E14,4,3),'Wochentag F(WT)'!$B$7:$J$22,W$9,0),4)</f>
        <v>0.88600000000000001</v>
      </c>
      <c r="X14" s="276">
        <f t="shared" si="2"/>
        <v>0.94349999999999934</v>
      </c>
      <c r="Y14" s="293"/>
      <c r="Z14" s="211"/>
    </row>
    <row r="15" spans="2:26" s="143" customFormat="1">
      <c r="B15" s="144">
        <v>4</v>
      </c>
      <c r="C15" s="145" t="str">
        <f t="shared" si="0"/>
        <v>Oberursel (Taunus)</v>
      </c>
      <c r="D15" s="62" t="s">
        <v>248</v>
      </c>
      <c r="E15" s="165" t="s">
        <v>663</v>
      </c>
      <c r="F15" s="297" t="str">
        <f>VLOOKUP($E15,'BDEW-Standard'!$B$3:$M$94,F$9,0)</f>
        <v>HA3</v>
      </c>
      <c r="H15" s="274">
        <f>ROUND(VLOOKUP($E15,'BDEW-Standard'!$B$3:$M$94,H$9,0),7)</f>
        <v>3.5811213999999998</v>
      </c>
      <c r="I15" s="274">
        <f>ROUND(VLOOKUP($E15,'BDEW-Standard'!$B$3:$M$94,I$9,0),7)</f>
        <v>-36.965006500000001</v>
      </c>
      <c r="J15" s="274">
        <f>ROUND(VLOOKUP($E15,'BDEW-Standard'!$B$3:$M$94,J$9,0),7)</f>
        <v>7.2256947</v>
      </c>
      <c r="K15" s="274">
        <f>ROUND(VLOOKUP($E15,'BDEW-Standard'!$B$3:$M$94,K$9,0),7)</f>
        <v>4.4841600000000002E-2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0.97852945357176691</v>
      </c>
      <c r="R15" s="275">
        <f>ROUND(VLOOKUP(MID($E15,4,3),'Wochentag F(WT)'!$B$7:$J$22,R$9,0),4)</f>
        <v>1.0358000000000001</v>
      </c>
      <c r="S15" s="275">
        <f>ROUND(VLOOKUP(MID($E15,4,3),'Wochentag F(WT)'!$B$7:$J$22,S$9,0),4)</f>
        <v>1.0232000000000001</v>
      </c>
      <c r="T15" s="275">
        <f>ROUND(VLOOKUP(MID($E15,4,3),'Wochentag F(WT)'!$B$7:$J$22,T$9,0),4)</f>
        <v>1.0251999999999999</v>
      </c>
      <c r="U15" s="275">
        <f>ROUND(VLOOKUP(MID($E15,4,3),'Wochentag F(WT)'!$B$7:$J$22,U$9,0),4)</f>
        <v>1.0295000000000001</v>
      </c>
      <c r="V15" s="275">
        <f>ROUND(VLOOKUP(MID($E15,4,3),'Wochentag F(WT)'!$B$7:$J$22,V$9,0),4)</f>
        <v>1.0253000000000001</v>
      </c>
      <c r="W15" s="275">
        <f>ROUND(VLOOKUP(MID($E15,4,3),'Wochentag F(WT)'!$B$7:$J$22,W$9,0),4)</f>
        <v>0.96750000000000003</v>
      </c>
      <c r="X15" s="276">
        <f t="shared" si="2"/>
        <v>0.89350000000000041</v>
      </c>
      <c r="Y15" s="293"/>
      <c r="Z15" s="211"/>
    </row>
    <row r="16" spans="2:26" s="143" customFormat="1">
      <c r="B16" s="144">
        <v>5</v>
      </c>
      <c r="C16" s="145" t="str">
        <f t="shared" si="0"/>
        <v>Oberursel (Taunus)</v>
      </c>
      <c r="D16" s="62" t="s">
        <v>248</v>
      </c>
      <c r="E16" s="165" t="s">
        <v>665</v>
      </c>
      <c r="F16" s="297" t="str">
        <f>VLOOKUP($E16,'BDEW-Standard'!$B$3:$M$94,F$9,0)</f>
        <v>MK3</v>
      </c>
      <c r="H16" s="274">
        <f>ROUND(VLOOKUP($E16,'BDEW-Standard'!$B$3:$M$94,H$9,0),7)</f>
        <v>2.7882424000000001</v>
      </c>
      <c r="I16" s="274">
        <f>ROUND(VLOOKUP($E16,'BDEW-Standard'!$B$3:$M$94,I$9,0),7)</f>
        <v>-34.880612999999997</v>
      </c>
      <c r="J16" s="274">
        <f>ROUND(VLOOKUP($E16,'BDEW-Standard'!$B$3:$M$94,J$9,0),7)</f>
        <v>6.5951899000000003</v>
      </c>
      <c r="K16" s="274">
        <f>ROUND(VLOOKUP($E16,'BDEW-Standard'!$B$3:$M$94,K$9,0),7)</f>
        <v>5.4032900000000002E-2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1.0622306107520199</v>
      </c>
      <c r="R16" s="275">
        <f>ROUND(VLOOKUP(MID($E16,4,3),'Wochentag F(WT)'!$B$7:$J$22,R$9,0),4)</f>
        <v>1.0699000000000001</v>
      </c>
      <c r="S16" s="275">
        <f>ROUND(VLOOKUP(MID($E16,4,3),'Wochentag F(WT)'!$B$7:$J$22,S$9,0),4)</f>
        <v>1.0365</v>
      </c>
      <c r="T16" s="275">
        <f>ROUND(VLOOKUP(MID($E16,4,3),'Wochentag F(WT)'!$B$7:$J$22,T$9,0),4)</f>
        <v>0.99329999999999996</v>
      </c>
      <c r="U16" s="275">
        <f>ROUND(VLOOKUP(MID($E16,4,3),'Wochentag F(WT)'!$B$7:$J$22,U$9,0),4)</f>
        <v>0.99480000000000002</v>
      </c>
      <c r="V16" s="275">
        <f>ROUND(VLOOKUP(MID($E16,4,3),'Wochentag F(WT)'!$B$7:$J$22,V$9,0),4)</f>
        <v>1.0659000000000001</v>
      </c>
      <c r="W16" s="275">
        <f>ROUND(VLOOKUP(MID($E16,4,3),'Wochentag F(WT)'!$B$7:$J$22,W$9,0),4)</f>
        <v>0.93620000000000003</v>
      </c>
      <c r="X16" s="276">
        <f t="shared" si="2"/>
        <v>0.90339999999999954</v>
      </c>
      <c r="Y16" s="293"/>
      <c r="Z16" s="211"/>
    </row>
    <row r="17" spans="2:26" s="143" customFormat="1">
      <c r="B17" s="144">
        <v>6</v>
      </c>
      <c r="C17" s="145" t="str">
        <f t="shared" si="0"/>
        <v>Oberursel (Taunus)</v>
      </c>
      <c r="D17" s="62" t="s">
        <v>248</v>
      </c>
      <c r="E17" s="165" t="s">
        <v>666</v>
      </c>
      <c r="F17" s="297" t="str">
        <f>VLOOKUP($E17,'BDEW-Standard'!$B$3:$M$94,F$9,0)</f>
        <v>BD3</v>
      </c>
      <c r="H17" s="274">
        <f>ROUND(VLOOKUP($E17,'BDEW-Standard'!$B$3:$M$94,H$9,0),7)</f>
        <v>2.9177027</v>
      </c>
      <c r="I17" s="274">
        <f>ROUND(VLOOKUP($E17,'BDEW-Standard'!$B$3:$M$94,I$9,0),7)</f>
        <v>-36.179411700000003</v>
      </c>
      <c r="J17" s="274">
        <f>ROUND(VLOOKUP($E17,'BDEW-Standard'!$B$3:$M$94,J$9,0),7)</f>
        <v>5.9265162</v>
      </c>
      <c r="K17" s="274">
        <f>ROUND(VLOOKUP($E17,'BDEW-Standard'!$B$3:$M$94,K$9,0),7)</f>
        <v>0.11519119999999999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1.0656106174494469</v>
      </c>
      <c r="R17" s="275">
        <f>ROUND(VLOOKUP(MID($E17,4,3),'Wochentag F(WT)'!$B$7:$J$22,R$9,0),4)</f>
        <v>1.1052</v>
      </c>
      <c r="S17" s="275">
        <f>ROUND(VLOOKUP(MID($E17,4,3),'Wochentag F(WT)'!$B$7:$J$22,S$9,0),4)</f>
        <v>1.0857000000000001</v>
      </c>
      <c r="T17" s="275">
        <f>ROUND(VLOOKUP(MID($E17,4,3),'Wochentag F(WT)'!$B$7:$J$22,T$9,0),4)</f>
        <v>1.0378000000000001</v>
      </c>
      <c r="U17" s="275">
        <f>ROUND(VLOOKUP(MID($E17,4,3),'Wochentag F(WT)'!$B$7:$J$22,U$9,0),4)</f>
        <v>1.0622</v>
      </c>
      <c r="V17" s="275">
        <f>ROUND(VLOOKUP(MID($E17,4,3),'Wochentag F(WT)'!$B$7:$J$22,V$9,0),4)</f>
        <v>1.0266</v>
      </c>
      <c r="W17" s="275">
        <f>ROUND(VLOOKUP(MID($E17,4,3),'Wochentag F(WT)'!$B$7:$J$22,W$9,0),4)</f>
        <v>0.76290000000000002</v>
      </c>
      <c r="X17" s="276">
        <f t="shared" si="2"/>
        <v>0.91959999999999997</v>
      </c>
      <c r="Y17" s="293"/>
      <c r="Z17" s="211"/>
    </row>
    <row r="18" spans="2:26" s="143" customFormat="1">
      <c r="B18" s="144">
        <v>7</v>
      </c>
      <c r="C18" s="145" t="str">
        <f t="shared" si="0"/>
        <v>Oberursel (Taunus)</v>
      </c>
      <c r="D18" s="62" t="s">
        <v>248</v>
      </c>
      <c r="E18" s="165" t="s">
        <v>667</v>
      </c>
      <c r="F18" s="297" t="str">
        <f>VLOOKUP($E18,'BDEW-Standard'!$B$3:$M$94,F$9,0)</f>
        <v>BH3</v>
      </c>
      <c r="H18" s="274">
        <f>ROUND(VLOOKUP($E18,'BDEW-Standard'!$B$3:$M$94,H$9,0),7)</f>
        <v>2.0102471999999998</v>
      </c>
      <c r="I18" s="274">
        <f>ROUND(VLOOKUP($E18,'BDEW-Standard'!$B$3:$M$94,I$9,0),7)</f>
        <v>-35.253212400000002</v>
      </c>
      <c r="J18" s="274">
        <f>ROUND(VLOOKUP($E18,'BDEW-Standard'!$B$3:$M$94,J$9,0),7)</f>
        <v>6.1544406</v>
      </c>
      <c r="K18" s="274">
        <f>ROUND(VLOOKUP($E18,'BDEW-Standard'!$B$3:$M$94,K$9,0),7)</f>
        <v>0.32947409999999999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1.0436896084076008</v>
      </c>
      <c r="R18" s="275">
        <f>ROUND(VLOOKUP(MID($E18,4,3),'Wochentag F(WT)'!$B$7:$J$22,R$9,0),4)</f>
        <v>0.97670000000000001</v>
      </c>
      <c r="S18" s="275">
        <f>ROUND(VLOOKUP(MID($E18,4,3),'Wochentag F(WT)'!$B$7:$J$22,S$9,0),4)</f>
        <v>1.0388999999999999</v>
      </c>
      <c r="T18" s="275">
        <f>ROUND(VLOOKUP(MID($E18,4,3),'Wochentag F(WT)'!$B$7:$J$22,T$9,0),4)</f>
        <v>1.0027999999999999</v>
      </c>
      <c r="U18" s="275">
        <f>ROUND(VLOOKUP(MID($E18,4,3),'Wochentag F(WT)'!$B$7:$J$22,U$9,0),4)</f>
        <v>1.0162</v>
      </c>
      <c r="V18" s="275">
        <f>ROUND(VLOOKUP(MID($E18,4,3),'Wochentag F(WT)'!$B$7:$J$22,V$9,0),4)</f>
        <v>1.0024</v>
      </c>
      <c r="W18" s="275">
        <f>ROUND(VLOOKUP(MID($E18,4,3),'Wochentag F(WT)'!$B$7:$J$22,W$9,0),4)</f>
        <v>1.0043</v>
      </c>
      <c r="X18" s="276">
        <f t="shared" si="2"/>
        <v>0.95870000000000122</v>
      </c>
      <c r="Y18" s="293"/>
      <c r="Z18" s="211"/>
    </row>
    <row r="19" spans="2:26" s="143" customFormat="1">
      <c r="B19" s="144">
        <v>8</v>
      </c>
      <c r="C19" s="145" t="str">
        <f t="shared" si="0"/>
        <v>Oberursel (Taunus)</v>
      </c>
      <c r="D19" s="62" t="s">
        <v>248</v>
      </c>
      <c r="E19" s="165" t="s">
        <v>668</v>
      </c>
      <c r="F19" s="297" t="str">
        <f>VLOOKUP($E19,'BDEW-Standard'!$B$3:$M$94,F$9,0)</f>
        <v>WA3</v>
      </c>
      <c r="H19" s="274">
        <f>ROUND(VLOOKUP($E19,'BDEW-Standard'!$B$3:$M$94,H$9,0),7)</f>
        <v>0.76572899999999999</v>
      </c>
      <c r="I19" s="274">
        <f>ROUND(VLOOKUP($E19,'BDEW-Standard'!$B$3:$M$94,I$9,0),7)</f>
        <v>-36.023791199999998</v>
      </c>
      <c r="J19" s="274">
        <f>ROUND(VLOOKUP($E19,'BDEW-Standard'!$B$3:$M$94,J$9,0),7)</f>
        <v>4.8662747</v>
      </c>
      <c r="K19" s="274">
        <f>ROUND(VLOOKUP($E19,'BDEW-Standard'!$B$3:$M$94,K$9,0),7)</f>
        <v>0.80494250000000001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1.0804258319686442</v>
      </c>
      <c r="R19" s="275">
        <f>ROUND(VLOOKUP(MID($E19,4,3),'Wochentag F(WT)'!$B$7:$J$22,R$9,0),4)</f>
        <v>1.2457</v>
      </c>
      <c r="S19" s="275">
        <f>ROUND(VLOOKUP(MID($E19,4,3),'Wochentag F(WT)'!$B$7:$J$22,S$9,0),4)</f>
        <v>1.2615000000000001</v>
      </c>
      <c r="T19" s="275">
        <f>ROUND(VLOOKUP(MID($E19,4,3),'Wochentag F(WT)'!$B$7:$J$22,T$9,0),4)</f>
        <v>1.2706999999999999</v>
      </c>
      <c r="U19" s="275">
        <f>ROUND(VLOOKUP(MID($E19,4,3),'Wochentag F(WT)'!$B$7:$J$22,U$9,0),4)</f>
        <v>1.2430000000000001</v>
      </c>
      <c r="V19" s="275">
        <f>ROUND(VLOOKUP(MID($E19,4,3),'Wochentag F(WT)'!$B$7:$J$22,V$9,0),4)</f>
        <v>1.1275999999999999</v>
      </c>
      <c r="W19" s="275">
        <f>ROUND(VLOOKUP(MID($E19,4,3),'Wochentag F(WT)'!$B$7:$J$22,W$9,0),4)</f>
        <v>0.38769999999999999</v>
      </c>
      <c r="X19" s="276">
        <f t="shared" si="2"/>
        <v>0.46379999999999999</v>
      </c>
      <c r="Y19" s="293"/>
      <c r="Z19" s="211"/>
    </row>
    <row r="20" spans="2:26" s="143" customFormat="1">
      <c r="B20" s="144">
        <v>9</v>
      </c>
      <c r="C20" s="145" t="str">
        <f t="shared" si="0"/>
        <v>Oberursel (Taunus)</v>
      </c>
      <c r="D20" s="62" t="s">
        <v>248</v>
      </c>
      <c r="E20" s="165" t="s">
        <v>669</v>
      </c>
      <c r="F20" s="297" t="str">
        <f>VLOOKUP($E20,'BDEW-Standard'!$B$3:$M$94,F$9,0)</f>
        <v>GA3</v>
      </c>
      <c r="H20" s="274">
        <f>ROUND(VLOOKUP($E20,'BDEW-Standard'!$B$3:$M$94,H$9,0),7)</f>
        <v>2.2850164999999998</v>
      </c>
      <c r="I20" s="274">
        <f>ROUND(VLOOKUP($E20,'BDEW-Standard'!$B$3:$M$94,I$9,0),7)</f>
        <v>-36.287858399999998</v>
      </c>
      <c r="J20" s="274">
        <f>ROUND(VLOOKUP($E20,'BDEW-Standard'!$B$3:$M$94,J$9,0),7)</f>
        <v>6.5885125999999996</v>
      </c>
      <c r="K20" s="274">
        <f>ROUND(VLOOKUP($E20,'BDEW-Standard'!$B$3:$M$94,K$9,0),7)</f>
        <v>0.31505349999999999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1.0096183914256316</v>
      </c>
      <c r="R20" s="275">
        <f>ROUND(VLOOKUP(MID($E20,4,3),'Wochentag F(WT)'!$B$7:$J$22,R$9,0),4)</f>
        <v>0.93220000000000003</v>
      </c>
      <c r="S20" s="275">
        <f>ROUND(VLOOKUP(MID($E20,4,3),'Wochentag F(WT)'!$B$7:$J$22,S$9,0),4)</f>
        <v>0.98939999999999995</v>
      </c>
      <c r="T20" s="275">
        <f>ROUND(VLOOKUP(MID($E20,4,3),'Wochentag F(WT)'!$B$7:$J$22,T$9,0),4)</f>
        <v>1.0033000000000001</v>
      </c>
      <c r="U20" s="275">
        <f>ROUND(VLOOKUP(MID($E20,4,3),'Wochentag F(WT)'!$B$7:$J$22,U$9,0),4)</f>
        <v>1.0108999999999999</v>
      </c>
      <c r="V20" s="275">
        <f>ROUND(VLOOKUP(MID($E20,4,3),'Wochentag F(WT)'!$B$7:$J$22,V$9,0),4)</f>
        <v>1.018</v>
      </c>
      <c r="W20" s="275">
        <f>ROUND(VLOOKUP(MID($E20,4,3),'Wochentag F(WT)'!$B$7:$J$22,W$9,0),4)</f>
        <v>1.0356000000000001</v>
      </c>
      <c r="X20" s="276">
        <f t="shared" si="2"/>
        <v>1.0106000000000002</v>
      </c>
      <c r="Y20" s="293"/>
      <c r="Z20" s="211"/>
    </row>
    <row r="21" spans="2:26" s="143" customFormat="1">
      <c r="B21" s="144">
        <v>10</v>
      </c>
      <c r="C21" s="145" t="str">
        <f t="shared" si="0"/>
        <v>Oberursel (Taunus)</v>
      </c>
      <c r="D21" s="62" t="s">
        <v>248</v>
      </c>
      <c r="E21" s="165" t="s">
        <v>670</v>
      </c>
      <c r="F21" s="297" t="str">
        <f>VLOOKUP($E21,'BDEW-Standard'!$B$3:$M$94,F$9,0)</f>
        <v>BA3</v>
      </c>
      <c r="H21" s="274">
        <f>ROUND(VLOOKUP($E21,'BDEW-Standard'!$B$3:$M$94,H$9,0),7)</f>
        <v>0.62619619999999998</v>
      </c>
      <c r="I21" s="274">
        <f>ROUND(VLOOKUP($E21,'BDEW-Standard'!$B$3:$M$94,I$9,0),7)</f>
        <v>-33</v>
      </c>
      <c r="J21" s="274">
        <f>ROUND(VLOOKUP($E21,'BDEW-Standard'!$B$3:$M$94,J$9,0),7)</f>
        <v>5.7212303000000002</v>
      </c>
      <c r="K21" s="274">
        <f>ROUND(VLOOKUP($E21,'BDEW-Standard'!$B$3:$M$94,K$9,0),7)</f>
        <v>0.78556550000000003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1.0711738317583412</v>
      </c>
      <c r="R21" s="275">
        <f>ROUND(VLOOKUP(MID($E21,4,3),'Wochentag F(WT)'!$B$7:$J$22,R$9,0),4)</f>
        <v>1.0848</v>
      </c>
      <c r="S21" s="275">
        <f>ROUND(VLOOKUP(MID($E21,4,3),'Wochentag F(WT)'!$B$7:$J$22,S$9,0),4)</f>
        <v>1.1211</v>
      </c>
      <c r="T21" s="275">
        <f>ROUND(VLOOKUP(MID($E21,4,3),'Wochentag F(WT)'!$B$7:$J$22,T$9,0),4)</f>
        <v>1.0769</v>
      </c>
      <c r="U21" s="275">
        <f>ROUND(VLOOKUP(MID($E21,4,3),'Wochentag F(WT)'!$B$7:$J$22,U$9,0),4)</f>
        <v>1.1353</v>
      </c>
      <c r="V21" s="275">
        <f>ROUND(VLOOKUP(MID($E21,4,3),'Wochentag F(WT)'!$B$7:$J$22,V$9,0),4)</f>
        <v>1.1402000000000001</v>
      </c>
      <c r="W21" s="275">
        <f>ROUND(VLOOKUP(MID($E21,4,3),'Wochentag F(WT)'!$B$7:$J$22,W$9,0),4)</f>
        <v>0.48520000000000002</v>
      </c>
      <c r="X21" s="276">
        <f t="shared" si="2"/>
        <v>0.95650000000000013</v>
      </c>
      <c r="Y21" s="293"/>
      <c r="Z21" s="211"/>
    </row>
    <row r="22" spans="2:26" s="143" customFormat="1">
      <c r="B22" s="144">
        <v>11</v>
      </c>
      <c r="C22" s="145" t="str">
        <f t="shared" si="0"/>
        <v>Oberursel (Taunus)</v>
      </c>
      <c r="D22" s="62" t="s">
        <v>248</v>
      </c>
      <c r="E22" s="165" t="s">
        <v>671</v>
      </c>
      <c r="F22" s="297" t="str">
        <f>VLOOKUP($E22,'BDEW-Standard'!$B$3:$M$94,F$9,0)</f>
        <v>GB3</v>
      </c>
      <c r="H22" s="274">
        <f>ROUND(VLOOKUP($E22,'BDEW-Standard'!$B$3:$M$94,H$9,0),7)</f>
        <v>3.2572741999999999</v>
      </c>
      <c r="I22" s="274">
        <f>ROUND(VLOOKUP($E22,'BDEW-Standard'!$B$3:$M$94,I$9,0),7)</f>
        <v>-37.5</v>
      </c>
      <c r="J22" s="274">
        <f>ROUND(VLOOKUP($E22,'BDEW-Standard'!$B$3:$M$94,J$9,0),7)</f>
        <v>6.3462148000000003</v>
      </c>
      <c r="K22" s="274">
        <f>ROUND(VLOOKUP($E22,'BDEW-Standard'!$B$3:$M$94,K$9,0),7)</f>
        <v>8.6622699999999997E-2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0.9584556323619029</v>
      </c>
      <c r="R22" s="275">
        <f>ROUND(VLOOKUP(MID($E22,4,3),'Wochentag F(WT)'!$B$7:$J$22,R$9,0),4)</f>
        <v>0.98970000000000002</v>
      </c>
      <c r="S22" s="275">
        <f>ROUND(VLOOKUP(MID($E22,4,3),'Wochentag F(WT)'!$B$7:$J$22,S$9,0),4)</f>
        <v>0.9627</v>
      </c>
      <c r="T22" s="275">
        <f>ROUND(VLOOKUP(MID($E22,4,3),'Wochentag F(WT)'!$B$7:$J$22,T$9,0),4)</f>
        <v>1.0507</v>
      </c>
      <c r="U22" s="275">
        <f>ROUND(VLOOKUP(MID($E22,4,3),'Wochentag F(WT)'!$B$7:$J$22,U$9,0),4)</f>
        <v>1.0551999999999999</v>
      </c>
      <c r="V22" s="275">
        <f>ROUND(VLOOKUP(MID($E22,4,3),'Wochentag F(WT)'!$B$7:$J$22,V$9,0),4)</f>
        <v>1.0297000000000001</v>
      </c>
      <c r="W22" s="275">
        <f>ROUND(VLOOKUP(MID($E22,4,3),'Wochentag F(WT)'!$B$7:$J$22,W$9,0),4)</f>
        <v>0.97670000000000001</v>
      </c>
      <c r="X22" s="276">
        <f t="shared" si="2"/>
        <v>0.9352999999999998</v>
      </c>
      <c r="Y22" s="293"/>
      <c r="Z22" s="211"/>
    </row>
    <row r="23" spans="2:26" s="143" customFormat="1">
      <c r="B23" s="144">
        <v>12</v>
      </c>
      <c r="C23" s="145" t="str">
        <f t="shared" si="0"/>
        <v>Oberursel (Taunus)</v>
      </c>
      <c r="D23" s="62" t="s">
        <v>248</v>
      </c>
      <c r="E23" s="165" t="s">
        <v>672</v>
      </c>
      <c r="F23" s="297" t="str">
        <f>VLOOKUP($E23,'BDEW-Standard'!$B$3:$M$94,F$9,0)</f>
        <v>PD3</v>
      </c>
      <c r="H23" s="274">
        <f>ROUND(VLOOKUP($E23,'BDEW-Standard'!$B$3:$M$94,H$9,0),7)</f>
        <v>3.2</v>
      </c>
      <c r="I23" s="274">
        <f>ROUND(VLOOKUP($E23,'BDEW-Standard'!$B$3:$M$94,I$9,0),7)</f>
        <v>-35.799999999999997</v>
      </c>
      <c r="J23" s="274">
        <f>ROUND(VLOOKUP($E23,'BDEW-Standard'!$B$3:$M$94,J$9,0),7)</f>
        <v>8.4</v>
      </c>
      <c r="K23" s="274">
        <f>ROUND(VLOOKUP($E23,'BDEW-Standard'!$B$3:$M$94,K$9,0),7)</f>
        <v>9.3848600000000004E-2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0.99106250024889242</v>
      </c>
      <c r="R23" s="275">
        <f>ROUND(VLOOKUP(MID($E23,4,3),'Wochentag F(WT)'!$B$7:$J$22,R$9,0),4)</f>
        <v>1.0214000000000001</v>
      </c>
      <c r="S23" s="275">
        <f>ROUND(VLOOKUP(MID($E23,4,3),'Wochentag F(WT)'!$B$7:$J$22,S$9,0),4)</f>
        <v>1.0866</v>
      </c>
      <c r="T23" s="275">
        <f>ROUND(VLOOKUP(MID($E23,4,3),'Wochentag F(WT)'!$B$7:$J$22,T$9,0),4)</f>
        <v>1.0720000000000001</v>
      </c>
      <c r="U23" s="275">
        <f>ROUND(VLOOKUP(MID($E23,4,3),'Wochentag F(WT)'!$B$7:$J$22,U$9,0),4)</f>
        <v>1.0557000000000001</v>
      </c>
      <c r="V23" s="275">
        <f>ROUND(VLOOKUP(MID($E23,4,3),'Wochentag F(WT)'!$B$7:$J$22,V$9,0),4)</f>
        <v>1.0117</v>
      </c>
      <c r="W23" s="275">
        <f>ROUND(VLOOKUP(MID($E23,4,3),'Wochentag F(WT)'!$B$7:$J$22,W$9,0),4)</f>
        <v>0.90010000000000001</v>
      </c>
      <c r="X23" s="276">
        <f t="shared" si="2"/>
        <v>0.85249999999999915</v>
      </c>
      <c r="Y23" s="293"/>
      <c r="Z23" s="211"/>
    </row>
    <row r="24" spans="2:26" s="143" customFormat="1">
      <c r="B24" s="144">
        <v>13</v>
      </c>
      <c r="C24" s="145" t="str">
        <f t="shared" si="0"/>
        <v>Oberursel (Taunus)</v>
      </c>
      <c r="D24" s="62" t="s">
        <v>248</v>
      </c>
      <c r="E24" s="165" t="s">
        <v>673</v>
      </c>
      <c r="F24" s="297" t="str">
        <f>VLOOKUP($E24,'BDEW-Standard'!$B$3:$M$94,F$9,0)</f>
        <v>MF3</v>
      </c>
      <c r="H24" s="274">
        <f>ROUND(VLOOKUP($E24,'BDEW-Standard'!$B$3:$M$94,H$9,0),7)</f>
        <v>2.3877617999999998</v>
      </c>
      <c r="I24" s="274">
        <f>ROUND(VLOOKUP($E24,'BDEW-Standard'!$B$3:$M$94,I$9,0),7)</f>
        <v>-34.721360500000003</v>
      </c>
      <c r="J24" s="274">
        <f>ROUND(VLOOKUP($E24,'BDEW-Standard'!$B$3:$M$94,J$9,0),7)</f>
        <v>5.8164303999999998</v>
      </c>
      <c r="K24" s="274">
        <f>ROUND(VLOOKUP($E24,'BDEW-Standard'!$B$3:$M$94,K$9,0),7)</f>
        <v>0.12081939999999999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1.0365184142102302</v>
      </c>
      <c r="R24" s="275">
        <f>ROUND(VLOOKUP(MID($E24,4,3),'Wochentag F(WT)'!$B$7:$J$22,R$9,0),4)</f>
        <v>1.0354000000000001</v>
      </c>
      <c r="S24" s="275">
        <f>ROUND(VLOOKUP(MID($E24,4,3),'Wochentag F(WT)'!$B$7:$J$22,S$9,0),4)</f>
        <v>1.0523</v>
      </c>
      <c r="T24" s="275">
        <f>ROUND(VLOOKUP(MID($E24,4,3),'Wochentag F(WT)'!$B$7:$J$22,T$9,0),4)</f>
        <v>1.0448999999999999</v>
      </c>
      <c r="U24" s="275">
        <f>ROUND(VLOOKUP(MID($E24,4,3),'Wochentag F(WT)'!$B$7:$J$22,U$9,0),4)</f>
        <v>1.0494000000000001</v>
      </c>
      <c r="V24" s="275">
        <f>ROUND(VLOOKUP(MID($E24,4,3),'Wochentag F(WT)'!$B$7:$J$22,V$9,0),4)</f>
        <v>0.98850000000000005</v>
      </c>
      <c r="W24" s="275">
        <f>ROUND(VLOOKUP(MID($E24,4,3),'Wochentag F(WT)'!$B$7:$J$22,W$9,0),4)</f>
        <v>0.88600000000000001</v>
      </c>
      <c r="X24" s="276">
        <f t="shared" si="2"/>
        <v>0.94349999999999934</v>
      </c>
      <c r="Y24" s="293"/>
      <c r="Z24" s="211"/>
    </row>
    <row r="25" spans="2:26" s="143" customFormat="1">
      <c r="B25" s="144">
        <v>14</v>
      </c>
      <c r="C25" s="145" t="str">
        <f t="shared" si="0"/>
        <v>Oberursel (Taunus)</v>
      </c>
      <c r="D25" s="62" t="s">
        <v>248</v>
      </c>
      <c r="E25" s="165" t="s">
        <v>5</v>
      </c>
      <c r="F25" s="297" t="str">
        <f>VLOOKUP($E25,'BDEW-Standard'!$B$3:$M$94,F$9,0)</f>
        <v>HK3</v>
      </c>
      <c r="H25" s="274">
        <f>ROUND(VLOOKUP($E25,'BDEW-Standard'!$B$3:$M$94,H$9,0),7)</f>
        <v>0.40409319999999999</v>
      </c>
      <c r="I25" s="274">
        <f>ROUND(VLOOKUP($E25,'BDEW-Standard'!$B$3:$M$94,I$9,0),7)</f>
        <v>-24.439296800000001</v>
      </c>
      <c r="J25" s="274">
        <f>ROUND(VLOOKUP($E25,'BDEW-Standard'!$B$3:$M$94,J$9,0),7)</f>
        <v>6.5718174999999999</v>
      </c>
      <c r="K25" s="274">
        <f>ROUND(VLOOKUP($E25,'BDEW-Standard'!$B$3:$M$94,K$9,0),7)</f>
        <v>0.71077100000000004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1.0561214000512988</v>
      </c>
      <c r="R25" s="275">
        <f>ROUND(VLOOKUP(MID($E25,4,3),'Wochentag F(WT)'!$B$7:$J$22,R$9,0),4)</f>
        <v>1</v>
      </c>
      <c r="S25" s="275">
        <f>ROUND(VLOOKUP(MID($E25,4,3),'Wochentag F(WT)'!$B$7:$J$22,S$9,0),4)</f>
        <v>1</v>
      </c>
      <c r="T25" s="275">
        <f>ROUND(VLOOKUP(MID($E25,4,3),'Wochentag F(WT)'!$B$7:$J$22,T$9,0),4)</f>
        <v>1</v>
      </c>
      <c r="U25" s="275">
        <f>ROUND(VLOOKUP(MID($E25,4,3),'Wochentag F(WT)'!$B$7:$J$22,U$9,0),4)</f>
        <v>1</v>
      </c>
      <c r="V25" s="275">
        <f>ROUND(VLOOKUP(MID($E25,4,3),'Wochentag F(WT)'!$B$7:$J$22,V$9,0),4)</f>
        <v>1</v>
      </c>
      <c r="W25" s="275">
        <f>ROUND(VLOOKUP(MID($E25,4,3),'Wochentag F(WT)'!$B$7:$J$22,W$9,0),4)</f>
        <v>1</v>
      </c>
      <c r="X25" s="276">
        <f t="shared" si="2"/>
        <v>1</v>
      </c>
      <c r="Y25" s="293"/>
      <c r="Z25" s="211"/>
    </row>
    <row r="26" spans="2:26" s="143" customFormat="1">
      <c r="B26" s="144">
        <v>15</v>
      </c>
      <c r="C26" s="145" t="str">
        <f t="shared" si="0"/>
        <v>Oberursel (Taunus)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Oberursel (Taunus)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Oberursel (Taunus)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Oberursel (Taunus)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Oberursel (Taunus)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Oberursel (Taunus)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Oberursel (Taunus)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Oberursel (Taunus)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Oberursel (Taunus)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Oberursel (Taunus)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Oberursel (Taunus)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Oberursel (Taunus)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Oberursel (Taunus)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Oberursel (Taunus)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Oberursel (Taunus)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Oberursel (Taunus)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5 H12:K25 C13:C33 C34:C41 M12:X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V22" sqref="V2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TaunaGas Oberursel (Taunus) GmbH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Oberursel (Taunus)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9870088700000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652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1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547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655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547</v>
      </c>
    </row>
    <row r="2" spans="1:16">
      <c r="A2" s="234"/>
      <c r="B2" s="233" t="s">
        <v>460</v>
      </c>
    </row>
    <row r="3" spans="1:16" ht="20.100000000000001" customHeight="1">
      <c r="A3" s="351" t="s">
        <v>249</v>
      </c>
      <c r="B3" s="235" t="s">
        <v>87</v>
      </c>
      <c r="C3" s="236"/>
      <c r="D3" s="353" t="s">
        <v>461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kerpes</cp:lastModifiedBy>
  <cp:lastPrinted>2015-03-20T22:59:10Z</cp:lastPrinted>
  <dcterms:created xsi:type="dcterms:W3CDTF">2015-01-15T05:25:41Z</dcterms:created>
  <dcterms:modified xsi:type="dcterms:W3CDTF">2015-08-05T12:43:52Z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